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calebmcwhorter/Desktop/"/>
    </mc:Choice>
  </mc:AlternateContent>
  <xr:revisionPtr revIDLastSave="0" documentId="10_ncr:100000_{7E80982C-52DE-6A4D-A51E-D63BD3732AFF}" xr6:coauthVersionLast="31" xr6:coauthVersionMax="31" xr10:uidLastSave="{00000000-0000-0000-0000-000000000000}"/>
  <bookViews>
    <workbookView xWindow="140" yWindow="480" windowWidth="28420" windowHeight="16780" activeTab="2" xr2:uid="{87F7DEDF-D9E6-674C-9359-089BFF69C84D}"/>
  </bookViews>
  <sheets>
    <sheet name="z-tests" sheetId="1" r:id="rId1"/>
    <sheet name="One-Sample t" sheetId="2" r:id="rId2"/>
    <sheet name="Two-Sample t" sheetId="3"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3" l="1"/>
  <c r="J12" i="3"/>
  <c r="J11" i="3"/>
  <c r="J10" i="3"/>
  <c r="G12" i="3"/>
  <c r="G11" i="3"/>
  <c r="H17" i="3" s="1"/>
  <c r="H18" i="3" s="1"/>
  <c r="G10" i="3"/>
  <c r="G17" i="2"/>
  <c r="D17" i="2"/>
  <c r="E30" i="2"/>
  <c r="E29" i="2"/>
  <c r="E28" i="2"/>
  <c r="D33" i="2" s="1"/>
  <c r="D14" i="2"/>
  <c r="D11" i="2"/>
  <c r="D8" i="2"/>
  <c r="D5" i="2"/>
  <c r="H16" i="3" l="1"/>
  <c r="H21" i="3" s="1"/>
  <c r="H28" i="3"/>
  <c r="H29" i="3" s="1"/>
  <c r="H30" i="3" s="1"/>
  <c r="G33" i="3" s="1"/>
  <c r="E20" i="2"/>
  <c r="E19" i="2"/>
  <c r="H20" i="3" l="1"/>
  <c r="H27" i="1"/>
  <c r="H26" i="1"/>
  <c r="G20" i="1"/>
  <c r="G17" i="1"/>
  <c r="G14" i="1"/>
  <c r="G11" i="1"/>
  <c r="H22" i="1" s="1"/>
  <c r="H31" i="1" l="1"/>
  <c r="H32" i="1" s="1"/>
  <c r="H33" i="1" s="1"/>
  <c r="G36" i="1" s="1"/>
  <c r="H23" i="1"/>
</calcChain>
</file>

<file path=xl/sharedStrings.xml><?xml version="1.0" encoding="utf-8"?>
<sst xmlns="http://schemas.openxmlformats.org/spreadsheetml/2006/main" count="68" uniqueCount="52">
  <si>
    <t>Teaching Assistant Orientation</t>
  </si>
  <si>
    <t>2018 Orientation</t>
  </si>
  <si>
    <t>Number TA's</t>
  </si>
  <si>
    <t>Question: "Overall, how worthwhile was the orientation?"</t>
  </si>
  <si>
    <t>Number Responses</t>
  </si>
  <si>
    <t>Mean (out of 5)</t>
  </si>
  <si>
    <t>SD</t>
  </si>
  <si>
    <t>Spring 2019 Test Orientation</t>
  </si>
  <si>
    <t>Question: "Did you find the orientation worthwhile/valuable?"</t>
  </si>
  <si>
    <t>Responses</t>
  </si>
  <si>
    <t>Sample Mean</t>
  </si>
  <si>
    <t>This data is based off the Spring 2019 Spring Graduate Orientation at Syracuse University. We will find a 97% confidence interval for the mean response for the 2019 Graduate Orientation question, assuming that the (population) standard deviation was the same as the data for the 2018 orientation. We will also test to see if the responses were better for this orientation.</t>
  </si>
  <si>
    <t>n</t>
  </si>
  <si>
    <t>Standard Deviation</t>
  </si>
  <si>
    <t>z*</t>
  </si>
  <si>
    <t>Lower Value:</t>
  </si>
  <si>
    <t>Upper Value:</t>
  </si>
  <si>
    <t>* Note: The ratings are out of 5.</t>
  </si>
  <si>
    <t>Ho: µ=</t>
  </si>
  <si>
    <t>Ha: µ&gt;</t>
  </si>
  <si>
    <t xml:space="preserve">z-statistic </t>
  </si>
  <si>
    <t xml:space="preserve">Almpst p </t>
  </si>
  <si>
    <t>p-value</t>
  </si>
  <si>
    <t>Decision</t>
  </si>
  <si>
    <t>𝛼</t>
  </si>
  <si>
    <t>Final Exam Grades (Calculus I, Fall 2018)</t>
  </si>
  <si>
    <t>Grades</t>
  </si>
  <si>
    <t>Sample StDev</t>
  </si>
  <si>
    <t>d.o.f.</t>
  </si>
  <si>
    <t>t*</t>
  </si>
  <si>
    <t xml:space="preserve">Lower Value: </t>
  </si>
  <si>
    <t xml:space="preserve">Upper Value: </t>
  </si>
  <si>
    <t>These are the final exam scores for one of the Calculus I sections from Fall 2018. We will use this sample to approximate the true average final exam score for all students taking the exam by constructing a 97% confidence interval. We will also test a null hypothesis.</t>
  </si>
  <si>
    <t>Ha µ≠</t>
  </si>
  <si>
    <t>Ho µ =</t>
  </si>
  <si>
    <t>t statistic</t>
  </si>
  <si>
    <t>Almost p</t>
  </si>
  <si>
    <t>or</t>
  </si>
  <si>
    <t>Fall 2017/Spring 2018 Calculus II Final Exam Scores</t>
  </si>
  <si>
    <t>Fall 2017</t>
  </si>
  <si>
    <t>Spring 2018</t>
  </si>
  <si>
    <t>Here are the final exam scores for two different sections of Calculus II. We will construct a 96% confidence interval for the difference of their population means and then test the hypothesis whether these semesters had 'different' final exam scores.</t>
  </si>
  <si>
    <t>S.D.</t>
  </si>
  <si>
    <t>Mean</t>
  </si>
  <si>
    <t>Difference:</t>
  </si>
  <si>
    <t>StDev</t>
  </si>
  <si>
    <t>dof</t>
  </si>
  <si>
    <t>Lower Value</t>
  </si>
  <si>
    <t>Upper Value</t>
  </si>
  <si>
    <t>Ha: µ1 - µ2 ≠</t>
  </si>
  <si>
    <t>Ho: µ1 - µ2  =</t>
  </si>
  <si>
    <t>t-statistic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</si>
</sst>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Calibri"/>
      <family val="2"/>
      <scheme val="minor"/>
    </font>
    <font>
      <b/>
      <sz val="12"/>
      <color theme="1"/>
      <name val="Calibri"/>
      <family val="2"/>
      <scheme val="minor"/>
    </font>
    <font>
      <b/>
      <sz val="16"/>
      <color theme="1"/>
      <name val="Calibri"/>
      <family val="2"/>
      <scheme val="minor"/>
    </font>
    <font>
      <sz val="14"/>
      <color theme="1"/>
      <name val="Calibri"/>
      <family val="2"/>
      <scheme val="minor"/>
    </font>
    <font>
      <b/>
      <sz val="14"/>
      <color theme="1"/>
      <name val="Calibri"/>
      <family val="2"/>
      <scheme val="minor"/>
    </font>
    <font>
      <b/>
      <sz val="18"/>
      <color theme="1"/>
      <name val="Calibri"/>
      <family val="2"/>
      <scheme val="minor"/>
    </font>
    <font>
      <sz val="11"/>
      <color rgb="FF000000"/>
      <name val="Arial"/>
      <family val="2"/>
    </font>
  </fonts>
  <fills count="6">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7">
    <xf numFmtId="0" fontId="0" fillId="0" borderId="0" xfId="0"/>
    <xf numFmtId="0" fontId="3" fillId="0" borderId="0" xfId="0" applyFont="1"/>
    <xf numFmtId="0" fontId="3" fillId="0" borderId="0" xfId="0" applyFont="1" applyAlignment="1">
      <alignment horizontal="center"/>
    </xf>
    <xf numFmtId="0" fontId="4" fillId="4" borderId="1" xfId="0" applyFont="1" applyFill="1" applyBorder="1"/>
    <xf numFmtId="0" fontId="3" fillId="4" borderId="1" xfId="0" applyFont="1" applyFill="1" applyBorder="1"/>
    <xf numFmtId="0" fontId="4" fillId="5" borderId="2" xfId="0" applyFont="1" applyFill="1" applyBorder="1" applyAlignment="1">
      <alignment horizontal="center"/>
    </xf>
    <xf numFmtId="0" fontId="0" fillId="0" borderId="0" xfId="0" applyAlignment="1">
      <alignment horizontal="center"/>
    </xf>
    <xf numFmtId="0" fontId="2" fillId="0" borderId="0" xfId="0" applyFont="1" applyFill="1" applyAlignment="1"/>
    <xf numFmtId="0" fontId="0" fillId="0" borderId="0" xfId="0" applyAlignment="1">
      <alignment vertical="center" wrapText="1"/>
    </xf>
    <xf numFmtId="0" fontId="2" fillId="0" borderId="0" xfId="0" applyFont="1" applyAlignment="1"/>
    <xf numFmtId="0" fontId="4" fillId="0" borderId="0" xfId="0" applyFont="1" applyAlignment="1">
      <alignment horizontal="right"/>
    </xf>
    <xf numFmtId="0" fontId="4" fillId="0" borderId="0" xfId="0" applyFont="1" applyAlignment="1">
      <alignment horizontal="center"/>
    </xf>
    <xf numFmtId="0" fontId="4" fillId="0" borderId="1" xfId="0" applyFont="1" applyBorder="1" applyAlignment="1">
      <alignment horizontal="center"/>
    </xf>
    <xf numFmtId="0" fontId="1" fillId="0" borderId="1" xfId="0" applyFont="1" applyBorder="1" applyAlignment="1">
      <alignment horizontal="center"/>
    </xf>
    <xf numFmtId="0" fontId="4" fillId="3" borderId="1" xfId="0" applyFont="1" applyFill="1" applyBorder="1" applyAlignment="1">
      <alignment horizontal="center"/>
    </xf>
    <xf numFmtId="0" fontId="1" fillId="3" borderId="1" xfId="0" applyFont="1" applyFill="1" applyBorder="1" applyAlignment="1">
      <alignment horizontal="center"/>
    </xf>
    <xf numFmtId="0" fontId="0" fillId="0" borderId="0" xfId="0" applyAlignment="1">
      <alignment horizontal="left"/>
    </xf>
    <xf numFmtId="0" fontId="4" fillId="3" borderId="3" xfId="0" applyFont="1" applyFill="1" applyBorder="1" applyAlignment="1">
      <alignment horizontal="center"/>
    </xf>
    <xf numFmtId="0" fontId="4" fillId="3" borderId="4" xfId="0" applyFont="1" applyFill="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2" fillId="0" borderId="0" xfId="0" applyFont="1" applyAlignment="1">
      <alignment horizontal="center"/>
    </xf>
    <xf numFmtId="0" fontId="4" fillId="3" borderId="0" xfId="0" applyFont="1" applyFill="1" applyAlignment="1">
      <alignment horizontal="left"/>
    </xf>
    <xf numFmtId="0" fontId="2" fillId="2" borderId="0" xfId="0" applyFont="1" applyFill="1" applyAlignment="1">
      <alignment horizontal="center"/>
    </xf>
    <xf numFmtId="0" fontId="2" fillId="3" borderId="0" xfId="0" applyFont="1" applyFill="1" applyAlignment="1">
      <alignment horizontal="center"/>
    </xf>
    <xf numFmtId="0" fontId="4" fillId="0" borderId="5" xfId="0" applyFont="1" applyBorder="1" applyAlignment="1">
      <alignment horizontal="center"/>
    </xf>
    <xf numFmtId="0" fontId="4" fillId="0" borderId="0" xfId="0" applyFont="1" applyAlignment="1">
      <alignment horizontal="center" vertical="center" wrapText="1"/>
    </xf>
    <xf numFmtId="0" fontId="5" fillId="3" borderId="0" xfId="0" applyFont="1" applyFill="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6" fillId="0" borderId="0" xfId="0" applyFont="1" applyAlignment="1">
      <alignment horizontal="center"/>
    </xf>
    <xf numFmtId="0" fontId="4" fillId="0" borderId="0" xfId="0" applyFont="1"/>
    <xf numFmtId="0" fontId="4" fillId="0" borderId="0" xfId="0" applyFont="1" applyAlignment="1">
      <alignment horizontal="center" wrapText="1"/>
    </xf>
    <xf numFmtId="0" fontId="4" fillId="3" borderId="5" xfId="0" applyFont="1" applyFill="1" applyBorder="1" applyAlignment="1">
      <alignment horizontal="center"/>
    </xf>
    <xf numFmtId="0" fontId="4" fillId="3" borderId="5" xfId="0" applyFont="1" applyFill="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F2278-C513-8043-8E5D-A9D3560B0A58}">
  <dimension ref="A1:L51"/>
  <sheetViews>
    <sheetView topLeftCell="A12" workbookViewId="0">
      <selection activeCell="A6" sqref="A6:D6"/>
    </sheetView>
  </sheetViews>
  <sheetFormatPr baseColWidth="10" defaultRowHeight="16"/>
  <cols>
    <col min="1" max="1" width="20.33203125" customWidth="1"/>
    <col min="4" max="4" width="21.83203125" customWidth="1"/>
    <col min="7" max="7" width="13.5" bestFit="1" customWidth="1"/>
  </cols>
  <sheetData>
    <row r="1" spans="1:12" ht="21" customHeight="1">
      <c r="A1" s="23" t="s">
        <v>0</v>
      </c>
      <c r="B1" s="23"/>
      <c r="C1" s="23"/>
      <c r="D1" s="7"/>
      <c r="F1" s="26" t="s">
        <v>11</v>
      </c>
      <c r="G1" s="26"/>
      <c r="H1" s="26"/>
      <c r="I1" s="26"/>
      <c r="J1" s="26"/>
      <c r="K1" s="26"/>
      <c r="L1" s="8"/>
    </row>
    <row r="2" spans="1:12" ht="16" customHeight="1">
      <c r="F2" s="26"/>
      <c r="G2" s="26"/>
      <c r="H2" s="26"/>
      <c r="I2" s="26"/>
      <c r="J2" s="26"/>
      <c r="K2" s="26"/>
      <c r="L2" s="8"/>
    </row>
    <row r="3" spans="1:12" ht="21">
      <c r="A3" s="21" t="s">
        <v>1</v>
      </c>
      <c r="B3" s="21"/>
      <c r="F3" s="26"/>
      <c r="G3" s="26"/>
      <c r="H3" s="26"/>
      <c r="I3" s="26"/>
      <c r="J3" s="26"/>
      <c r="K3" s="26"/>
      <c r="L3" s="8"/>
    </row>
    <row r="4" spans="1:12" ht="19">
      <c r="A4" s="1" t="s">
        <v>2</v>
      </c>
      <c r="B4" s="2">
        <v>262</v>
      </c>
      <c r="F4" s="26"/>
      <c r="G4" s="26"/>
      <c r="H4" s="26"/>
      <c r="I4" s="26"/>
      <c r="J4" s="26"/>
      <c r="K4" s="26"/>
      <c r="L4" s="8"/>
    </row>
    <row r="5" spans="1:12" ht="16" customHeight="1">
      <c r="F5" s="26"/>
      <c r="G5" s="26"/>
      <c r="H5" s="26"/>
      <c r="I5" s="26"/>
      <c r="J5" s="26"/>
      <c r="K5" s="26"/>
      <c r="L5" s="8"/>
    </row>
    <row r="6" spans="1:12" ht="19">
      <c r="A6" s="22" t="s">
        <v>3</v>
      </c>
      <c r="B6" s="22"/>
      <c r="C6" s="22"/>
      <c r="D6" s="22"/>
      <c r="F6" s="26"/>
      <c r="G6" s="26"/>
      <c r="H6" s="26"/>
      <c r="I6" s="26"/>
      <c r="J6" s="26"/>
      <c r="K6" s="26"/>
      <c r="L6" s="8"/>
    </row>
    <row r="7" spans="1:12" ht="16" customHeight="1">
      <c r="F7" s="26"/>
      <c r="G7" s="26"/>
      <c r="H7" s="26"/>
      <c r="I7" s="26"/>
      <c r="J7" s="26"/>
      <c r="K7" s="26"/>
      <c r="L7" s="8"/>
    </row>
    <row r="8" spans="1:12" ht="19">
      <c r="A8" s="3" t="s">
        <v>4</v>
      </c>
      <c r="B8" s="4">
        <v>251</v>
      </c>
    </row>
    <row r="9" spans="1:12" ht="19">
      <c r="A9" s="3" t="s">
        <v>5</v>
      </c>
      <c r="B9" s="4">
        <v>3.7</v>
      </c>
    </row>
    <row r="10" spans="1:12" ht="19">
      <c r="A10" s="3" t="s">
        <v>6</v>
      </c>
      <c r="B10" s="4">
        <v>1.2096100000000001</v>
      </c>
      <c r="G10" s="14" t="s">
        <v>10</v>
      </c>
      <c r="H10" s="15"/>
    </row>
    <row r="11" spans="1:12" ht="19">
      <c r="G11" s="12">
        <f>AVERAGE(A17:A49)</f>
        <v>3.8484848484848486</v>
      </c>
      <c r="H11" s="13"/>
    </row>
    <row r="12" spans="1:12" ht="21">
      <c r="A12" s="9" t="s">
        <v>7</v>
      </c>
      <c r="B12" s="9"/>
      <c r="G12" s="1"/>
    </row>
    <row r="13" spans="1:12" ht="19">
      <c r="A13" s="1"/>
      <c r="G13" s="14" t="s">
        <v>12</v>
      </c>
      <c r="H13" s="15"/>
    </row>
    <row r="14" spans="1:12" ht="19">
      <c r="A14" s="22" t="s">
        <v>8</v>
      </c>
      <c r="B14" s="22"/>
      <c r="C14" s="22"/>
      <c r="D14" s="22"/>
      <c r="G14" s="12">
        <f>COUNTA(A17:A49)</f>
        <v>33</v>
      </c>
      <c r="H14" s="13"/>
    </row>
    <row r="15" spans="1:12" ht="19">
      <c r="A15" s="1"/>
      <c r="G15" s="1"/>
    </row>
    <row r="16" spans="1:12" ht="19">
      <c r="A16" s="5" t="s">
        <v>9</v>
      </c>
      <c r="G16" s="14" t="s">
        <v>13</v>
      </c>
      <c r="H16" s="15"/>
    </row>
    <row r="17" spans="1:8" ht="19">
      <c r="A17" s="6">
        <v>3</v>
      </c>
      <c r="G17" s="12">
        <f>B10</f>
        <v>1.2096100000000001</v>
      </c>
      <c r="H17" s="13"/>
    </row>
    <row r="18" spans="1:8" ht="19">
      <c r="A18" s="6">
        <v>4</v>
      </c>
      <c r="G18" s="1"/>
    </row>
    <row r="19" spans="1:8" ht="19">
      <c r="A19" s="6">
        <v>2</v>
      </c>
      <c r="G19" s="14" t="s">
        <v>14</v>
      </c>
      <c r="H19" s="15"/>
    </row>
    <row r="20" spans="1:8" ht="19">
      <c r="A20" s="6">
        <v>5</v>
      </c>
      <c r="G20" s="12">
        <f>_xlfn.NORM.S.INV(0.985)</f>
        <v>2.1700903775845601</v>
      </c>
      <c r="H20" s="13"/>
    </row>
    <row r="21" spans="1:8" ht="19">
      <c r="A21" s="6">
        <v>3</v>
      </c>
      <c r="G21" s="1"/>
    </row>
    <row r="22" spans="1:8" ht="19">
      <c r="A22" s="6">
        <v>4</v>
      </c>
      <c r="G22" s="10" t="s">
        <v>15</v>
      </c>
      <c r="H22" s="1">
        <f>G11-G20*G17/SQRT(G14)</f>
        <v>3.391537438709102</v>
      </c>
    </row>
    <row r="23" spans="1:8" ht="19">
      <c r="A23" s="6">
        <v>4</v>
      </c>
      <c r="G23" s="10" t="s">
        <v>16</v>
      </c>
      <c r="H23" s="1">
        <f>G11+G20*G17/SQRT(G14)</f>
        <v>4.3054322582605948</v>
      </c>
    </row>
    <row r="24" spans="1:8">
      <c r="A24" s="6">
        <v>4</v>
      </c>
    </row>
    <row r="25" spans="1:8">
      <c r="A25" s="6">
        <v>5</v>
      </c>
    </row>
    <row r="26" spans="1:8" ht="19">
      <c r="A26" s="6">
        <v>4</v>
      </c>
      <c r="G26" s="10" t="s">
        <v>18</v>
      </c>
      <c r="H26" s="1">
        <f>B9</f>
        <v>3.7</v>
      </c>
    </row>
    <row r="27" spans="1:8" ht="19">
      <c r="A27" s="6">
        <v>3</v>
      </c>
      <c r="G27" s="10" t="s">
        <v>19</v>
      </c>
      <c r="H27" s="1">
        <f>B9</f>
        <v>3.7</v>
      </c>
    </row>
    <row r="28" spans="1:8" ht="19">
      <c r="A28" s="6">
        <v>5</v>
      </c>
      <c r="G28" s="1"/>
      <c r="H28" s="1"/>
    </row>
    <row r="29" spans="1:8" ht="19">
      <c r="A29" s="6">
        <v>4</v>
      </c>
      <c r="G29" s="11" t="s">
        <v>24</v>
      </c>
      <c r="H29" s="2">
        <v>0.05</v>
      </c>
    </row>
    <row r="30" spans="1:8">
      <c r="A30" s="6">
        <v>5</v>
      </c>
    </row>
    <row r="31" spans="1:8" ht="19">
      <c r="A31" s="6">
        <v>2</v>
      </c>
      <c r="G31" s="10" t="s">
        <v>20</v>
      </c>
      <c r="H31" s="1">
        <f>(G11-H26)/(G17/SQRT(G14))</f>
        <v>0.70516985985806924</v>
      </c>
    </row>
    <row r="32" spans="1:8" ht="19">
      <c r="A32" s="6">
        <v>4</v>
      </c>
      <c r="G32" s="10" t="s">
        <v>21</v>
      </c>
      <c r="H32" s="1">
        <f>_xlfn.NORM.S.DIST(H31,TRUE)</f>
        <v>0.75964773218836457</v>
      </c>
    </row>
    <row r="33" spans="1:8" ht="19">
      <c r="A33" s="6">
        <v>2</v>
      </c>
      <c r="G33" s="10" t="s">
        <v>22</v>
      </c>
      <c r="H33" s="1">
        <f>1-H32</f>
        <v>0.24035226781163543</v>
      </c>
    </row>
    <row r="34" spans="1:8">
      <c r="A34" s="6">
        <v>3</v>
      </c>
    </row>
    <row r="35" spans="1:8" ht="19">
      <c r="A35" s="6">
        <v>5</v>
      </c>
      <c r="G35" s="17" t="s">
        <v>23</v>
      </c>
      <c r="H35" s="18"/>
    </row>
    <row r="36" spans="1:8">
      <c r="A36" s="6">
        <v>3</v>
      </c>
      <c r="G36" s="19" t="str">
        <f>IF(H33&lt;H29,"Reject","Fail to Reject")</f>
        <v>Fail to Reject</v>
      </c>
      <c r="H36" s="20"/>
    </row>
    <row r="37" spans="1:8">
      <c r="A37" s="6">
        <v>5</v>
      </c>
    </row>
    <row r="38" spans="1:8">
      <c r="A38" s="6">
        <v>5</v>
      </c>
    </row>
    <row r="39" spans="1:8">
      <c r="A39" s="6">
        <v>3</v>
      </c>
    </row>
    <row r="40" spans="1:8">
      <c r="A40" s="6">
        <v>5</v>
      </c>
    </row>
    <row r="41" spans="1:8">
      <c r="A41" s="6">
        <v>5</v>
      </c>
    </row>
    <row r="42" spans="1:8">
      <c r="A42" s="6">
        <v>4</v>
      </c>
    </row>
    <row r="43" spans="1:8">
      <c r="A43" s="6">
        <v>5</v>
      </c>
    </row>
    <row r="44" spans="1:8">
      <c r="A44" s="6">
        <v>5</v>
      </c>
    </row>
    <row r="45" spans="1:8">
      <c r="A45" s="6">
        <v>2</v>
      </c>
    </row>
    <row r="46" spans="1:8">
      <c r="A46" s="6">
        <v>5</v>
      </c>
    </row>
    <row r="47" spans="1:8">
      <c r="A47" s="6">
        <v>3</v>
      </c>
    </row>
    <row r="48" spans="1:8">
      <c r="A48" s="6">
        <v>3</v>
      </c>
    </row>
    <row r="49" spans="1:2">
      <c r="A49" s="6">
        <v>3</v>
      </c>
    </row>
    <row r="51" spans="1:2">
      <c r="A51" s="16" t="s">
        <v>17</v>
      </c>
      <c r="B51" s="16"/>
    </row>
  </sheetData>
  <mergeCells count="16">
    <mergeCell ref="G13:H13"/>
    <mergeCell ref="A3:B3"/>
    <mergeCell ref="A6:D6"/>
    <mergeCell ref="A14:D14"/>
    <mergeCell ref="A1:C1"/>
    <mergeCell ref="F1:K7"/>
    <mergeCell ref="A51:B51"/>
    <mergeCell ref="G36:H36"/>
    <mergeCell ref="G10:H10"/>
    <mergeCell ref="G11:H11"/>
    <mergeCell ref="G35:H35"/>
    <mergeCell ref="G14:H14"/>
    <mergeCell ref="G16:H16"/>
    <mergeCell ref="G17:H17"/>
    <mergeCell ref="G19:H19"/>
    <mergeCell ref="G20:H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FA626-1D81-D744-8BA4-F93D2071600C}">
  <dimension ref="A1:K38"/>
  <sheetViews>
    <sheetView topLeftCell="A3" workbookViewId="0">
      <selection activeCell="E29" sqref="E29"/>
    </sheetView>
  </sheetViews>
  <sheetFormatPr baseColWidth="10" defaultRowHeight="16"/>
  <cols>
    <col min="3" max="3" width="9.83203125" customWidth="1"/>
    <col min="4" max="4" width="14.5" customWidth="1"/>
    <col min="5" max="5" width="11.33203125" customWidth="1"/>
  </cols>
  <sheetData>
    <row r="1" spans="1:11" ht="21" customHeight="1">
      <c r="A1" s="27" t="s">
        <v>25</v>
      </c>
      <c r="B1" s="27"/>
      <c r="C1" s="27"/>
      <c r="D1" s="27"/>
      <c r="E1" s="27"/>
      <c r="G1" s="26" t="s">
        <v>32</v>
      </c>
      <c r="H1" s="26"/>
      <c r="I1" s="26"/>
      <c r="J1" s="26"/>
      <c r="K1" s="26"/>
    </row>
    <row r="2" spans="1:11" ht="16" customHeight="1">
      <c r="G2" s="26"/>
      <c r="H2" s="26"/>
      <c r="I2" s="26"/>
      <c r="J2" s="26"/>
      <c r="K2" s="26"/>
    </row>
    <row r="3" spans="1:11" ht="20" thickBot="1">
      <c r="A3" s="25" t="s">
        <v>26</v>
      </c>
      <c r="G3" s="26"/>
      <c r="H3" s="26"/>
      <c r="I3" s="26"/>
      <c r="J3" s="26"/>
      <c r="K3" s="26"/>
    </row>
    <row r="4" spans="1:11" ht="17" customHeight="1" thickTop="1">
      <c r="A4" s="30">
        <v>66</v>
      </c>
      <c r="D4" s="17" t="s">
        <v>10</v>
      </c>
      <c r="E4" s="18"/>
      <c r="G4" s="26"/>
      <c r="H4" s="26"/>
      <c r="I4" s="26"/>
      <c r="J4" s="26"/>
      <c r="K4" s="26"/>
    </row>
    <row r="5" spans="1:11" ht="16" customHeight="1">
      <c r="A5" s="30">
        <v>97.5</v>
      </c>
      <c r="D5" s="28">
        <f>AVERAGE(A4:A27)</f>
        <v>83.520833333333329</v>
      </c>
      <c r="E5" s="29"/>
      <c r="G5" s="26"/>
      <c r="H5" s="26"/>
      <c r="I5" s="26"/>
      <c r="J5" s="26"/>
      <c r="K5" s="26"/>
    </row>
    <row r="6" spans="1:11" ht="16" customHeight="1">
      <c r="A6" s="30">
        <v>91</v>
      </c>
      <c r="D6" s="1"/>
      <c r="E6" s="1"/>
      <c r="G6" s="26"/>
      <c r="H6" s="26"/>
      <c r="I6" s="26"/>
      <c r="J6" s="26"/>
      <c r="K6" s="26"/>
    </row>
    <row r="7" spans="1:11" ht="19">
      <c r="A7" s="30">
        <v>63</v>
      </c>
      <c r="D7" s="17" t="s">
        <v>27</v>
      </c>
      <c r="E7" s="18"/>
      <c r="G7" s="26"/>
      <c r="H7" s="26"/>
      <c r="I7" s="26"/>
      <c r="J7" s="26"/>
      <c r="K7" s="26"/>
    </row>
    <row r="8" spans="1:11" ht="19">
      <c r="A8" s="30">
        <v>84</v>
      </c>
      <c r="D8" s="28">
        <f>STDEV(A4:A27)</f>
        <v>19.426829927049166</v>
      </c>
      <c r="E8" s="29"/>
    </row>
    <row r="9" spans="1:11" ht="19">
      <c r="A9" s="30">
        <v>98</v>
      </c>
      <c r="D9" s="1"/>
      <c r="E9" s="1"/>
    </row>
    <row r="10" spans="1:11" ht="19">
      <c r="A10" s="30">
        <v>77.5</v>
      </c>
      <c r="D10" s="17" t="s">
        <v>12</v>
      </c>
      <c r="E10" s="18"/>
    </row>
    <row r="11" spans="1:11" ht="19">
      <c r="A11" s="30">
        <v>101</v>
      </c>
      <c r="D11" s="28">
        <f>COUNTA(A4:A27)</f>
        <v>24</v>
      </c>
      <c r="E11" s="29"/>
    </row>
    <row r="12" spans="1:11" ht="19">
      <c r="A12" s="30">
        <v>90.5</v>
      </c>
      <c r="D12" s="1"/>
      <c r="E12" s="1"/>
    </row>
    <row r="13" spans="1:11" ht="19">
      <c r="A13" s="30">
        <v>35.5</v>
      </c>
      <c r="D13" s="17" t="s">
        <v>28</v>
      </c>
      <c r="E13" s="18"/>
    </row>
    <row r="14" spans="1:11" ht="19">
      <c r="A14" s="30">
        <v>95</v>
      </c>
      <c r="D14" s="28">
        <f>D11-1</f>
        <v>23</v>
      </c>
      <c r="E14" s="29"/>
    </row>
    <row r="15" spans="1:11" ht="19">
      <c r="A15" s="30">
        <v>86</v>
      </c>
      <c r="D15" s="1"/>
      <c r="E15" s="1"/>
    </row>
    <row r="16" spans="1:11" ht="19">
      <c r="A16" s="30">
        <v>99.5</v>
      </c>
      <c r="D16" s="17" t="s">
        <v>29</v>
      </c>
      <c r="E16" s="18"/>
    </row>
    <row r="17" spans="1:7" ht="19">
      <c r="A17" s="30">
        <v>35.5</v>
      </c>
      <c r="D17" s="28">
        <f>_xlfn.T.INV(0.985,D14)</f>
        <v>2.3132309601309156</v>
      </c>
      <c r="E17" s="29"/>
      <c r="F17" s="6" t="s">
        <v>37</v>
      </c>
      <c r="G17">
        <f>_xlfn.T.INV.2T(0.03,D14)</f>
        <v>2.3132309601309164</v>
      </c>
    </row>
    <row r="18" spans="1:7" ht="19">
      <c r="A18" s="30">
        <v>90</v>
      </c>
      <c r="D18" s="1"/>
      <c r="E18" s="1"/>
    </row>
    <row r="19" spans="1:7" ht="19">
      <c r="A19" s="30">
        <v>97</v>
      </c>
      <c r="D19" s="10" t="s">
        <v>30</v>
      </c>
      <c r="E19" s="1">
        <f>D5-D17*D8/SQRT(D11)</f>
        <v>74.347750535814185</v>
      </c>
    </row>
    <row r="20" spans="1:7" ht="19">
      <c r="A20" s="30">
        <v>102</v>
      </c>
      <c r="D20" s="10" t="s">
        <v>31</v>
      </c>
      <c r="E20" s="1">
        <f>D5+D17*D8/SQRT(D11)</f>
        <v>92.693916130852472</v>
      </c>
    </row>
    <row r="21" spans="1:7">
      <c r="A21" s="30">
        <v>102</v>
      </c>
    </row>
    <row r="22" spans="1:7">
      <c r="A22" s="30">
        <v>102</v>
      </c>
    </row>
    <row r="23" spans="1:7" ht="19">
      <c r="A23" s="30">
        <v>92</v>
      </c>
      <c r="D23" s="10" t="s">
        <v>34</v>
      </c>
      <c r="E23" s="2">
        <v>78</v>
      </c>
    </row>
    <row r="24" spans="1:7" ht="19">
      <c r="A24" s="30">
        <v>79</v>
      </c>
      <c r="D24" s="10" t="s">
        <v>33</v>
      </c>
      <c r="E24" s="2">
        <v>78</v>
      </c>
    </row>
    <row r="25" spans="1:7">
      <c r="A25" s="30">
        <v>57</v>
      </c>
    </row>
    <row r="26" spans="1:7" ht="19">
      <c r="A26" s="30">
        <v>86.5</v>
      </c>
      <c r="D26" s="2" t="s">
        <v>24</v>
      </c>
      <c r="E26" s="2">
        <v>0.05</v>
      </c>
    </row>
    <row r="27" spans="1:7">
      <c r="A27" s="30">
        <v>77</v>
      </c>
    </row>
    <row r="28" spans="1:7" ht="19">
      <c r="D28" s="11" t="s">
        <v>35</v>
      </c>
      <c r="E28" s="1">
        <f>(D5-E23)/(D8/SQRT(D11))</f>
        <v>1.3922214455366426</v>
      </c>
    </row>
    <row r="29" spans="1:7" ht="19">
      <c r="D29" s="11" t="s">
        <v>36</v>
      </c>
      <c r="E29" s="1">
        <f>_xlfn.T.DIST.RT(E28,D14)</f>
        <v>8.8585758511960114E-2</v>
      </c>
    </row>
    <row r="30" spans="1:7" ht="19">
      <c r="D30" s="11" t="s">
        <v>22</v>
      </c>
      <c r="E30" s="1">
        <f>E29*2</f>
        <v>0.17717151702392023</v>
      </c>
    </row>
    <row r="32" spans="1:7" ht="19">
      <c r="D32" s="17" t="s">
        <v>23</v>
      </c>
      <c r="E32" s="18"/>
    </row>
    <row r="33" spans="4:5" ht="19">
      <c r="D33" s="12" t="str">
        <f>IF(E30&lt;E26,"Reject","Fail to Reject")</f>
        <v>Fail to Reject</v>
      </c>
      <c r="E33" s="12"/>
    </row>
    <row r="35" spans="4:5" ht="19">
      <c r="D35" s="1"/>
      <c r="E35" s="1"/>
    </row>
    <row r="36" spans="4:5" ht="19">
      <c r="D36" s="1"/>
      <c r="E36" s="1"/>
    </row>
    <row r="37" spans="4:5" ht="19">
      <c r="D37" s="1"/>
      <c r="E37" s="1"/>
    </row>
    <row r="38" spans="4:5" ht="19">
      <c r="D38" s="1"/>
      <c r="E38" s="1"/>
    </row>
  </sheetData>
  <mergeCells count="14">
    <mergeCell ref="D33:E33"/>
    <mergeCell ref="D32:E32"/>
    <mergeCell ref="D11:E11"/>
    <mergeCell ref="D13:E13"/>
    <mergeCell ref="D14:E14"/>
    <mergeCell ref="D16:E16"/>
    <mergeCell ref="D17:E17"/>
    <mergeCell ref="G1:K7"/>
    <mergeCell ref="A1:E1"/>
    <mergeCell ref="D4:E4"/>
    <mergeCell ref="D5:E5"/>
    <mergeCell ref="D7:E7"/>
    <mergeCell ref="D8:E8"/>
    <mergeCell ref="D10:E10"/>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2E18A-ECE8-8A49-9351-EA2BAD016D16}">
  <dimension ref="A1:L33"/>
  <sheetViews>
    <sheetView tabSelected="1" topLeftCell="A5" workbookViewId="0">
      <selection activeCell="J22" sqref="J22"/>
    </sheetView>
  </sheetViews>
  <sheetFormatPr baseColWidth="10" defaultRowHeight="16"/>
  <cols>
    <col min="1" max="1" width="10.6640625" customWidth="1"/>
    <col min="2" max="2" width="13.6640625" customWidth="1"/>
    <col min="7" max="7" width="13.83203125" customWidth="1"/>
    <col min="10" max="10" width="13" customWidth="1"/>
  </cols>
  <sheetData>
    <row r="1" spans="1:12" ht="21">
      <c r="A1" s="24" t="s">
        <v>38</v>
      </c>
      <c r="B1" s="24"/>
      <c r="C1" s="24"/>
      <c r="D1" s="24"/>
      <c r="E1" s="24"/>
      <c r="F1" s="24"/>
      <c r="H1" s="32" t="s">
        <v>41</v>
      </c>
      <c r="I1" s="32"/>
      <c r="J1" s="32"/>
      <c r="K1" s="32"/>
      <c r="L1" s="32"/>
    </row>
    <row r="2" spans="1:12">
      <c r="H2" s="32"/>
      <c r="I2" s="32"/>
      <c r="J2" s="32"/>
      <c r="K2" s="32"/>
      <c r="L2" s="32"/>
    </row>
    <row r="3" spans="1:12">
      <c r="H3" s="32"/>
      <c r="I3" s="32"/>
      <c r="J3" s="32"/>
      <c r="K3" s="32"/>
      <c r="L3" s="32"/>
    </row>
    <row r="4" spans="1:12" ht="20" thickBot="1">
      <c r="A4" s="34" t="s">
        <v>39</v>
      </c>
      <c r="B4" s="34" t="s">
        <v>40</v>
      </c>
      <c r="H4" s="32"/>
      <c r="I4" s="32"/>
      <c r="J4" s="32"/>
      <c r="K4" s="32"/>
      <c r="L4" s="32"/>
    </row>
    <row r="5" spans="1:12" ht="20" thickTop="1">
      <c r="A5" s="2">
        <v>52.4</v>
      </c>
      <c r="B5" s="2">
        <v>49.5</v>
      </c>
      <c r="H5" s="32"/>
      <c r="I5" s="32"/>
      <c r="J5" s="32"/>
      <c r="K5" s="32"/>
      <c r="L5" s="32"/>
    </row>
    <row r="6" spans="1:12" ht="19">
      <c r="A6" s="2">
        <v>57</v>
      </c>
      <c r="B6" s="2">
        <v>53</v>
      </c>
      <c r="H6" s="32"/>
      <c r="I6" s="32"/>
      <c r="J6" s="32"/>
      <c r="K6" s="32"/>
      <c r="L6" s="32"/>
    </row>
    <row r="7" spans="1:12" ht="19">
      <c r="A7" s="2">
        <v>57.9</v>
      </c>
      <c r="B7" s="2">
        <v>76.900000000000006</v>
      </c>
    </row>
    <row r="8" spans="1:12" ht="19">
      <c r="A8" s="2">
        <v>83.4</v>
      </c>
      <c r="B8" s="2">
        <v>47.4</v>
      </c>
    </row>
    <row r="9" spans="1:12" ht="20" thickBot="1">
      <c r="A9" s="2">
        <v>81.3</v>
      </c>
      <c r="B9" s="2">
        <v>72.3</v>
      </c>
      <c r="E9" s="1"/>
      <c r="F9" s="33" t="s">
        <v>39</v>
      </c>
      <c r="G9" s="33"/>
      <c r="H9" s="1"/>
      <c r="I9" s="33" t="s">
        <v>40</v>
      </c>
      <c r="J9" s="33"/>
      <c r="K9" s="1"/>
      <c r="L9" s="1"/>
    </row>
    <row r="10" spans="1:12" ht="20" thickTop="1">
      <c r="A10" s="2">
        <v>62.7</v>
      </c>
      <c r="B10" s="2">
        <v>61.4</v>
      </c>
      <c r="E10" s="1"/>
      <c r="F10" s="11" t="s">
        <v>43</v>
      </c>
      <c r="G10" s="2">
        <f>AVERAGE(A5:A20)</f>
        <v>71.8</v>
      </c>
      <c r="H10" s="1"/>
      <c r="I10" s="11" t="s">
        <v>43</v>
      </c>
      <c r="J10" s="2">
        <f>AVERAGE(B5:B17)</f>
        <v>71.646153846153851</v>
      </c>
      <c r="K10" s="1"/>
      <c r="L10" s="1"/>
    </row>
    <row r="11" spans="1:12" ht="19">
      <c r="A11" s="2">
        <v>74.400000000000006</v>
      </c>
      <c r="B11" s="2">
        <v>77.2</v>
      </c>
      <c r="E11" s="1"/>
      <c r="F11" s="11" t="s">
        <v>12</v>
      </c>
      <c r="G11" s="2">
        <f>COUNTA(A5:A20)</f>
        <v>16</v>
      </c>
      <c r="H11" s="1"/>
      <c r="I11" s="11" t="s">
        <v>12</v>
      </c>
      <c r="J11" s="2">
        <f>COUNTA(B5:B17)</f>
        <v>13</v>
      </c>
      <c r="K11" s="1"/>
      <c r="L11" s="1"/>
    </row>
    <row r="12" spans="1:12" ht="19">
      <c r="A12" s="2">
        <v>83.8</v>
      </c>
      <c r="B12" s="2">
        <v>69.5</v>
      </c>
      <c r="E12" s="1"/>
      <c r="F12" s="11" t="s">
        <v>42</v>
      </c>
      <c r="G12" s="2">
        <f>STDEV(A5:A20)</f>
        <v>12.247720876418848</v>
      </c>
      <c r="H12" s="1"/>
      <c r="I12" s="11" t="s">
        <v>42</v>
      </c>
      <c r="J12" s="2">
        <f>STDEV(B5:B17)</f>
        <v>14.692039533060921</v>
      </c>
      <c r="K12" s="1"/>
      <c r="L12" s="1"/>
    </row>
    <row r="13" spans="1:12" ht="19">
      <c r="A13" s="2">
        <v>86.5</v>
      </c>
      <c r="B13" s="2">
        <v>90.5</v>
      </c>
      <c r="E13" s="1"/>
      <c r="F13" s="1"/>
      <c r="G13" s="1"/>
      <c r="H13" s="1"/>
      <c r="I13" s="1"/>
      <c r="J13" s="1"/>
      <c r="K13" s="1"/>
      <c r="L13" s="1"/>
    </row>
    <row r="14" spans="1:12" ht="19">
      <c r="A14" s="2">
        <v>88.6</v>
      </c>
      <c r="B14" s="2">
        <v>86</v>
      </c>
      <c r="E14" s="1"/>
      <c r="F14" s="1"/>
      <c r="G14" s="1"/>
      <c r="H14" s="1"/>
      <c r="I14" s="1"/>
      <c r="J14" s="1"/>
      <c r="K14" s="1"/>
      <c r="L14" s="1"/>
    </row>
    <row r="15" spans="1:12" ht="19">
      <c r="A15" s="2">
        <v>82.8</v>
      </c>
      <c r="B15" s="2">
        <v>75.5</v>
      </c>
      <c r="E15" s="1"/>
      <c r="F15" s="1"/>
      <c r="G15" s="11" t="s">
        <v>44</v>
      </c>
      <c r="H15" s="2">
        <f>G10-J10</f>
        <v>0.15384615384614619</v>
      </c>
      <c r="I15" s="1"/>
      <c r="J15" s="1"/>
      <c r="K15" s="1"/>
      <c r="L15" s="1"/>
    </row>
    <row r="16" spans="1:12" ht="19">
      <c r="A16" s="2">
        <v>52.7</v>
      </c>
      <c r="B16" s="2">
        <v>85.2</v>
      </c>
      <c r="E16" s="1"/>
      <c r="F16" s="1"/>
      <c r="G16" s="11" t="s">
        <v>45</v>
      </c>
      <c r="H16" s="2">
        <f>SQRT(G12^2/G11+J12^2/J11)</f>
        <v>5.0970311291339838</v>
      </c>
      <c r="I16" s="1"/>
      <c r="J16" s="1"/>
      <c r="K16" s="1"/>
      <c r="L16" s="1"/>
    </row>
    <row r="17" spans="1:12" ht="19">
      <c r="A17" s="2">
        <v>74.400000000000006</v>
      </c>
      <c r="B17" s="2">
        <v>87</v>
      </c>
      <c r="E17" s="1"/>
      <c r="F17" s="1"/>
      <c r="G17" s="11" t="s">
        <v>46</v>
      </c>
      <c r="H17" s="2">
        <f>MIN(G11-1,J11-1)</f>
        <v>12</v>
      </c>
      <c r="I17" s="1"/>
      <c r="J17" s="1"/>
      <c r="K17" s="1"/>
      <c r="L17" s="1"/>
    </row>
    <row r="18" spans="1:12" ht="19">
      <c r="A18" s="2">
        <v>68.7</v>
      </c>
      <c r="B18" s="2"/>
      <c r="E18" s="1"/>
      <c r="F18" s="1"/>
      <c r="G18" s="11" t="s">
        <v>29</v>
      </c>
      <c r="H18" s="1">
        <f>_xlfn.T.INV(0.98,H17)</f>
        <v>2.3027216838060842</v>
      </c>
      <c r="I18" s="1"/>
      <c r="J18" s="1"/>
      <c r="K18" s="1"/>
      <c r="L18" s="1"/>
    </row>
    <row r="19" spans="1:12" ht="19">
      <c r="A19" s="2">
        <v>70.2</v>
      </c>
      <c r="B19" s="2"/>
      <c r="E19" s="1"/>
      <c r="F19" s="1"/>
      <c r="H19" s="1"/>
      <c r="I19" s="1"/>
      <c r="J19" s="1"/>
      <c r="K19" s="1"/>
      <c r="L19" s="1"/>
    </row>
    <row r="20" spans="1:12" ht="19">
      <c r="A20" s="2">
        <v>72</v>
      </c>
      <c r="B20" s="2"/>
      <c r="E20" s="1"/>
      <c r="F20" s="1"/>
      <c r="G20" s="31" t="s">
        <v>47</v>
      </c>
      <c r="H20" s="1">
        <f>H15-H18*H16</f>
        <v>-11.583197950245287</v>
      </c>
      <c r="I20" s="1"/>
      <c r="J20" s="1"/>
      <c r="K20" s="1"/>
      <c r="L20" s="1"/>
    </row>
    <row r="21" spans="1:12" ht="19">
      <c r="E21" s="1"/>
      <c r="F21" s="1"/>
      <c r="G21" s="31" t="s">
        <v>48</v>
      </c>
      <c r="H21" s="1">
        <f>H15+H18*H16</f>
        <v>11.890890257937579</v>
      </c>
      <c r="I21" s="1"/>
      <c r="J21" s="1"/>
      <c r="K21" s="1"/>
      <c r="L21" s="1"/>
    </row>
    <row r="22" spans="1:12" ht="19">
      <c r="E22" s="1"/>
      <c r="F22" s="1"/>
      <c r="G22" s="1"/>
      <c r="H22" s="1"/>
      <c r="I22" s="1"/>
      <c r="J22" s="1"/>
      <c r="K22" s="1"/>
      <c r="L22" s="1"/>
    </row>
    <row r="23" spans="1:12" ht="19">
      <c r="E23" s="1"/>
      <c r="F23" s="1"/>
      <c r="G23" s="31" t="s">
        <v>50</v>
      </c>
      <c r="H23" s="1">
        <v>0</v>
      </c>
      <c r="I23" s="1"/>
      <c r="J23" s="1"/>
      <c r="K23" s="1"/>
      <c r="L23" s="1"/>
    </row>
    <row r="24" spans="1:12" ht="19">
      <c r="E24" s="1"/>
      <c r="F24" s="1"/>
      <c r="G24" s="31" t="s">
        <v>49</v>
      </c>
      <c r="H24" s="1">
        <v>0</v>
      </c>
      <c r="I24" s="1"/>
      <c r="J24" s="1"/>
      <c r="K24" s="1"/>
      <c r="L24" s="1"/>
    </row>
    <row r="25" spans="1:12" ht="19">
      <c r="E25" s="1"/>
      <c r="F25" s="1"/>
      <c r="G25" s="1"/>
      <c r="H25" s="1"/>
      <c r="I25" s="1"/>
      <c r="J25" s="1"/>
      <c r="K25" s="1"/>
      <c r="L25" s="1"/>
    </row>
    <row r="26" spans="1:12" ht="19">
      <c r="E26" s="1"/>
      <c r="F26" s="1"/>
      <c r="G26" s="11" t="s">
        <v>24</v>
      </c>
      <c r="H26" s="2">
        <v>0.05</v>
      </c>
      <c r="I26" s="1"/>
      <c r="J26" s="1"/>
      <c r="K26" s="1"/>
      <c r="L26" s="1"/>
    </row>
    <row r="27" spans="1:12" ht="19">
      <c r="E27" s="1"/>
      <c r="F27" s="1"/>
      <c r="I27" s="1"/>
      <c r="J27" s="1"/>
      <c r="K27" s="1"/>
      <c r="L27" s="1"/>
    </row>
    <row r="28" spans="1:12" ht="19">
      <c r="E28" s="1"/>
      <c r="F28" s="1"/>
      <c r="G28" s="11" t="s">
        <v>51</v>
      </c>
      <c r="H28" s="1">
        <f>(H15-H23)/H16</f>
        <v>3.018348327652564E-2</v>
      </c>
      <c r="I28" s="1"/>
      <c r="J28" s="1"/>
      <c r="K28" s="1"/>
      <c r="L28" s="1"/>
    </row>
    <row r="29" spans="1:12" ht="19">
      <c r="E29" s="1"/>
      <c r="F29" s="1"/>
      <c r="G29" s="11" t="s">
        <v>36</v>
      </c>
      <c r="H29" s="1">
        <f>_xlfn.T.DIST.RT(H28,H17)</f>
        <v>0.48820845872392271</v>
      </c>
      <c r="I29" s="1"/>
      <c r="J29" s="1"/>
      <c r="K29" s="1"/>
      <c r="L29" s="1"/>
    </row>
    <row r="30" spans="1:12" ht="19">
      <c r="E30" s="1"/>
      <c r="F30" s="1"/>
      <c r="G30" s="11" t="s">
        <v>22</v>
      </c>
      <c r="H30" s="1">
        <f>2*H29</f>
        <v>0.97641691744784542</v>
      </c>
      <c r="I30" s="1"/>
      <c r="J30" s="1"/>
      <c r="K30" s="1"/>
      <c r="L30" s="1"/>
    </row>
    <row r="31" spans="1:12" ht="19">
      <c r="E31" s="1"/>
      <c r="F31" s="1"/>
      <c r="G31" s="1"/>
      <c r="H31" s="1"/>
      <c r="I31" s="1"/>
      <c r="J31" s="1"/>
      <c r="K31" s="1"/>
      <c r="L31" s="1"/>
    </row>
    <row r="32" spans="1:12" ht="19">
      <c r="E32" s="1"/>
      <c r="F32" s="1"/>
      <c r="G32" s="17" t="s">
        <v>23</v>
      </c>
      <c r="H32" s="18"/>
      <c r="I32" s="1"/>
      <c r="J32" s="1"/>
      <c r="K32" s="1"/>
      <c r="L32" s="1"/>
    </row>
    <row r="33" spans="5:12" ht="19">
      <c r="E33" s="1"/>
      <c r="G33" s="35" t="str">
        <f>IF(H30&lt;H26,"Reject","Fail to Reject")</f>
        <v>Fail to Reject</v>
      </c>
      <c r="H33" s="36"/>
      <c r="K33" s="1"/>
      <c r="L33" s="1"/>
    </row>
  </sheetData>
  <mergeCells count="6">
    <mergeCell ref="G33:H33"/>
    <mergeCell ref="G32:H32"/>
    <mergeCell ref="A1:F1"/>
    <mergeCell ref="H1:L6"/>
    <mergeCell ref="F9:G9"/>
    <mergeCell ref="I9:J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z-tests</vt:lpstr>
      <vt:lpstr>One-Sample t</vt:lpstr>
      <vt:lpstr>Two-Sample 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2019-01-30T04:43:03Z</dcterms:created>
  <dcterms:modified xsi:type="dcterms:W3CDTF">2019-01-30T05:46:23Z</dcterms:modified>
</cp:coreProperties>
</file>